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:\Дзвоник Віктор\2 Rehau (жалюзи)\2023-2025 оновлення на сайт\2025\"/>
    </mc:Choice>
  </mc:AlternateContent>
  <xr:revisionPtr revIDLastSave="0" documentId="13_ncr:1_{62591DB9-270C-46B9-B4FB-19F82D3B45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горизонтальне відкривання" sheetId="4" r:id="rId1"/>
    <sheet name="горизонтальне (двустороннє)" sheetId="5" r:id="rId2"/>
    <sheet name="Прайс" sheetId="3" state="hidden" r:id="rId3"/>
    <sheet name="Варіанти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" i="4" l="1"/>
  <c r="L25" i="4"/>
  <c r="L27" i="5"/>
  <c r="L26" i="5"/>
  <c r="L25" i="5"/>
  <c r="L24" i="5"/>
  <c r="L23" i="5"/>
  <c r="K25" i="5"/>
  <c r="M25" i="5" l="1"/>
  <c r="K29" i="5"/>
  <c r="B29" i="5"/>
  <c r="B28" i="5"/>
  <c r="K28" i="5"/>
  <c r="K27" i="5"/>
  <c r="M27" i="5" s="1"/>
  <c r="K26" i="5"/>
  <c r="M26" i="5" s="1"/>
  <c r="K25" i="4"/>
  <c r="K24" i="5"/>
  <c r="M24" i="5" s="1"/>
  <c r="K23" i="5"/>
  <c r="M23" i="5" s="1"/>
  <c r="K24" i="4"/>
  <c r="C28" i="5" l="1"/>
  <c r="L28" i="5"/>
  <c r="M28" i="5" s="1"/>
  <c r="C29" i="5"/>
  <c r="L29" i="5"/>
  <c r="M29" i="5" s="1"/>
  <c r="M31" i="5" l="1"/>
  <c r="L23" i="4"/>
  <c r="K23" i="4"/>
  <c r="M23" i="4" s="1"/>
  <c r="K28" i="4" l="1"/>
  <c r="G22" i="3"/>
  <c r="G8" i="3"/>
  <c r="L26" i="4" l="1"/>
  <c r="L27" i="4"/>
  <c r="G21" i="3"/>
  <c r="G19" i="3"/>
  <c r="G18" i="3"/>
  <c r="G17" i="3"/>
  <c r="G16" i="3"/>
  <c r="G15" i="3"/>
  <c r="G14" i="3"/>
  <c r="G13" i="3"/>
  <c r="G11" i="3"/>
  <c r="G10" i="3"/>
  <c r="G9" i="3"/>
  <c r="B29" i="4" l="1"/>
  <c r="L29" i="4" s="1"/>
  <c r="B28" i="4"/>
  <c r="K27" i="4"/>
  <c r="K29" i="4"/>
  <c r="K26" i="4"/>
  <c r="M26" i="4" s="1"/>
  <c r="L28" i="4" l="1"/>
  <c r="M28" i="4" s="1"/>
  <c r="C28" i="4"/>
  <c r="M25" i="4"/>
  <c r="M27" i="4"/>
  <c r="M24" i="4"/>
  <c r="C29" i="4"/>
  <c r="M29" i="4"/>
  <c r="M31" i="4" l="1"/>
</calcChain>
</file>

<file path=xl/sharedStrings.xml><?xml version="1.0" encoding="utf-8"?>
<sst xmlns="http://schemas.openxmlformats.org/spreadsheetml/2006/main" count="104" uniqueCount="62">
  <si>
    <t>Ширина</t>
  </si>
  <si>
    <t>мм</t>
  </si>
  <si>
    <t>шт.</t>
  </si>
  <si>
    <t>Артикул Кронас</t>
  </si>
  <si>
    <t>Артикул Rehau</t>
  </si>
  <si>
    <t>2500х45мм (88ламелей)</t>
  </si>
  <si>
    <t>2500мм/20шт.</t>
  </si>
  <si>
    <t>40шт.</t>
  </si>
  <si>
    <t>20пар.</t>
  </si>
  <si>
    <t>1 шт.</t>
  </si>
  <si>
    <t>2500х45мм (8шт.)</t>
  </si>
  <si>
    <t>800х45мм (3шт.)</t>
  </si>
  <si>
    <t>1м/п</t>
  </si>
  <si>
    <t>м/п</t>
  </si>
  <si>
    <t>пара</t>
  </si>
  <si>
    <t>Артикул</t>
  </si>
  <si>
    <t>Висота</t>
  </si>
  <si>
    <t>Глибина</t>
  </si>
  <si>
    <t>Комплектуючі системи</t>
  </si>
  <si>
    <t>Найменування</t>
  </si>
  <si>
    <t>Одиниця виміру</t>
  </si>
  <si>
    <t>Кількість</t>
  </si>
  <si>
    <t>Ціна, євро</t>
  </si>
  <si>
    <t>Сума, євро</t>
  </si>
  <si>
    <t>Габарити внутрішнього отвору</t>
  </si>
  <si>
    <r>
      <t xml:space="preserve">                    </t>
    </r>
    <r>
      <rPr>
        <b/>
        <sz val="14"/>
        <color rgb="FFFF0000"/>
        <rFont val="Calibri"/>
        <family val="2"/>
        <charset val="204"/>
        <scheme val="minor"/>
      </rPr>
      <t>горизонтальне відкривання (двустороннє)</t>
    </r>
  </si>
  <si>
    <t xml:space="preserve">   Жалюзі для меблів RAUVOLET Interieur E23 (колір алюміній)</t>
  </si>
  <si>
    <r>
      <t xml:space="preserve">                                  </t>
    </r>
    <r>
      <rPr>
        <b/>
        <sz val="14"/>
        <color rgb="FFFF0000"/>
        <rFont val="Calibri"/>
        <family val="2"/>
        <charset val="204"/>
        <scheme val="minor"/>
      </rPr>
      <t>горизонтальне відкривання</t>
    </r>
  </si>
  <si>
    <t>Cистема жалюзі для меблів RAUVOLET Interieur E23 (колір алюміній)</t>
  </si>
  <si>
    <t>Склад упаковки</t>
  </si>
  <si>
    <t>Ціна за шт/пару в грн. з ПДВ</t>
  </si>
  <si>
    <t>Ламелі/Система направляючих</t>
  </si>
  <si>
    <t>Планки під ручку/Планки декоративні</t>
  </si>
  <si>
    <t>Системи компенсації ваги</t>
  </si>
  <si>
    <r>
      <t>*Тормоз вертикальний для планки під ручку 8мм сірий (лівий+правий) (702886003)-</t>
    </r>
    <r>
      <rPr>
        <b/>
        <i/>
        <sz val="14"/>
        <color rgb="FFFF0000"/>
        <rFont val="Century Gothic"/>
        <family val="2"/>
        <charset val="204"/>
      </rPr>
      <t>для виробу з вертикальним відкриванням</t>
    </r>
  </si>
  <si>
    <t>*Стрічка клейка використовується для склеювання ламелів перпендикулярно ним. В одному виробі мінімум 2-і полоси. В широких виробах крок між полосами 300мм.</t>
  </si>
  <si>
    <t>Ламель Rauvolet E23 колір алюміній L=2500 (702758002)</t>
  </si>
  <si>
    <t>Кут накладний 90° колір світло-сірий (779950005)</t>
  </si>
  <si>
    <t>Планка під ручку колір алюміній L=2500 (702832002)</t>
  </si>
  <si>
    <t>Планка під ручку колір алюміній L=800 (702832)</t>
  </si>
  <si>
    <t>Планка декоративна колір алюміній L=2500 (702825002)</t>
  </si>
  <si>
    <t>Планка декоративная колір алюміній L=800 (702825)</t>
  </si>
  <si>
    <r>
      <t>*Повзунок для планки під ручку 8мм колір світло-сірий (лівий+правий) (793238003)-</t>
    </r>
    <r>
      <rPr>
        <b/>
        <sz val="12"/>
        <color rgb="FFFF0000"/>
        <rFont val="Century Gothic"/>
        <family val="2"/>
        <charset val="204"/>
      </rPr>
      <t>горизонтальне відкривання</t>
    </r>
  </si>
  <si>
    <r>
      <t>*Тормоз вертикальний для планки під ручку 8мм колір світло-сірий (универсальний) (702886003)-</t>
    </r>
    <r>
      <rPr>
        <b/>
        <sz val="12"/>
        <color rgb="FFFF0000"/>
        <rFont val="Century Gothic"/>
        <family val="2"/>
        <charset val="204"/>
      </rPr>
      <t>вертикальне відкривання</t>
    </r>
  </si>
  <si>
    <t>Планка декоративна колір алюміній L=800 (702825)</t>
  </si>
  <si>
    <t>Повзунок для планки під ручку 8мм колір світло-сірий (лівий+правий) (793238003)-горизонтальне відкривання</t>
  </si>
  <si>
    <t>Стрічка клейка м/п (793039001)</t>
  </si>
  <si>
    <t>Повзунок для планки під ручку 8мм колір світло-сірий (лівий+правий) (793238-003)-горизонтальное открывание</t>
  </si>
  <si>
    <t>Всього:</t>
  </si>
  <si>
    <t>*Стрічка клейка м/п (793039001)</t>
  </si>
  <si>
    <t>Усі комлектуючі є складською програмою компанії "Кронас"</t>
  </si>
  <si>
    <t>курс євро</t>
  </si>
  <si>
    <t>Планка під ручку</t>
  </si>
  <si>
    <t>Планка декоративна</t>
  </si>
  <si>
    <r>
      <t>*Повзунок для планки під ручку 8мм сірий (лівий+правий) (793238003)-</t>
    </r>
    <r>
      <rPr>
        <b/>
        <i/>
        <sz val="14"/>
        <color rgb="FFFF0000"/>
        <rFont val="Century Gothic"/>
        <family val="2"/>
        <charset val="204"/>
      </rPr>
      <t>для виробу з горизонтальним відкриванням</t>
    </r>
  </si>
  <si>
    <t>Шина напрямна накладна 8мм колір світло-сірий L=2500 (705808005)</t>
  </si>
  <si>
    <t>Шина напрямна накладна 8мм цвет світло-сірий L=2500 (705808005)</t>
  </si>
  <si>
    <t>Шина напрямна накладна 8мм колір светло-сірий L=2500 (705808005)</t>
  </si>
  <si>
    <r>
      <t xml:space="preserve">Шина напрямна врізна </t>
    </r>
    <r>
      <rPr>
        <b/>
        <sz val="12"/>
        <color rgb="FFFF0000"/>
        <rFont val="Century Gothic"/>
        <family val="2"/>
        <charset val="204"/>
      </rPr>
      <t>флекс (гнучка)</t>
    </r>
    <r>
      <rPr>
        <b/>
        <sz val="12"/>
        <rFont val="Century Gothic"/>
        <family val="2"/>
        <charset val="204"/>
      </rPr>
      <t xml:space="preserve"> 8мм колір світло-сірий L=2500 (779300002) </t>
    </r>
    <r>
      <rPr>
        <b/>
        <sz val="12"/>
        <color rgb="FFFF0000"/>
        <rFont val="Century Gothic"/>
        <family val="2"/>
        <charset val="204"/>
      </rPr>
      <t>NEW</t>
    </r>
  </si>
  <si>
    <t xml:space="preserve">Набір напрямних валів для системи С8 (793320001) </t>
  </si>
  <si>
    <t>діапазон ширини 700…1000мм/1 шт.</t>
  </si>
  <si>
    <t xml:space="preserve">Система компенсації ваги (барабан) механізм С8 (793310001)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</si>
</sst>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2"/>
      <name val="Century Gothic"/>
      <family val="2"/>
      <charset val="204"/>
    </font>
    <font>
      <b/>
      <sz val="16"/>
      <name val="Century Gothic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Century Gothic"/>
      <family val="2"/>
      <charset val="204"/>
    </font>
    <font>
      <sz val="10"/>
      <name val="Arial"/>
      <family val="2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Century Gothic"/>
      <family val="2"/>
      <charset val="204"/>
    </font>
    <font>
      <b/>
      <sz val="12"/>
      <color theme="3"/>
      <name val="Arial"/>
      <family val="2"/>
      <charset val="204"/>
    </font>
    <font>
      <b/>
      <sz val="12"/>
      <color rgb="FFFF0000"/>
      <name val="Century Gothic"/>
      <family val="2"/>
      <charset val="204"/>
    </font>
    <font>
      <b/>
      <i/>
      <sz val="13"/>
      <name val="Century Gothic"/>
      <family val="2"/>
      <charset val="204"/>
    </font>
    <font>
      <b/>
      <i/>
      <sz val="14"/>
      <color rgb="FF002060"/>
      <name val="Century Gothic"/>
      <family val="2"/>
      <charset val="204"/>
    </font>
    <font>
      <sz val="13"/>
      <name val="Century Gothic"/>
      <family val="2"/>
      <charset val="204"/>
    </font>
    <font>
      <b/>
      <sz val="16"/>
      <color rgb="FFFF0000"/>
      <name val="Century Gothic"/>
      <family val="2"/>
      <charset val="204"/>
    </font>
    <font>
      <b/>
      <sz val="12"/>
      <name val="Arial Cyr"/>
      <charset val="204"/>
    </font>
    <font>
      <b/>
      <i/>
      <sz val="14"/>
      <name val="Century Gothic"/>
      <family val="2"/>
      <charset val="204"/>
    </font>
    <font>
      <b/>
      <i/>
      <sz val="14"/>
      <color rgb="FFFF0000"/>
      <name val="Century Gothic"/>
      <family val="2"/>
      <charset val="204"/>
    </font>
    <font>
      <i/>
      <sz val="14"/>
      <name val="Arial"/>
      <family val="2"/>
      <charset val="204"/>
    </font>
    <font>
      <b/>
      <sz val="14"/>
      <color rgb="FFFF0000"/>
      <name val="Calibri"/>
      <family val="2"/>
      <charset val="204"/>
      <scheme val="minor"/>
    </font>
    <font>
      <b/>
      <sz val="14"/>
      <color rgb="FF00206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rgb="FFFF0000"/>
      <name val="Century Gothic"/>
      <family val="2"/>
      <charset val="204"/>
    </font>
    <font>
      <b/>
      <sz val="11"/>
      <name val="Century Gothic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3" fillId="0" borderId="0" xfId="0" applyFont="1"/>
    <xf numFmtId="0" fontId="1" fillId="0" borderId="0" xfId="0" applyFont="1"/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/>
    </xf>
    <xf numFmtId="0" fontId="0" fillId="0" borderId="0" xfId="0" applyFont="1"/>
    <xf numFmtId="0" fontId="0" fillId="0" borderId="1" xfId="0" applyFont="1" applyBorder="1"/>
    <xf numFmtId="0" fontId="7" fillId="0" borderId="0" xfId="0" applyFont="1"/>
    <xf numFmtId="0" fontId="0" fillId="0" borderId="1" xfId="0" applyFont="1" applyBorder="1" applyAlignment="1">
      <alignment horizontal="center"/>
    </xf>
    <xf numFmtId="0" fontId="8" fillId="0" borderId="0" xfId="0" applyFont="1"/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2" fontId="5" fillId="0" borderId="2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164" fontId="15" fillId="0" borderId="0" xfId="0" applyNumberFormat="1" applyFont="1" applyFill="1" applyBorder="1" applyAlignment="1">
      <alignment horizontal="center"/>
    </xf>
    <xf numFmtId="164" fontId="0" fillId="0" borderId="0" xfId="0" applyNumberFormat="1"/>
    <xf numFmtId="0" fontId="1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0" fillId="0" borderId="1" xfId="0" applyFont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hidden="1"/>
    </xf>
    <xf numFmtId="0" fontId="1" fillId="3" borderId="1" xfId="0" applyFont="1" applyFill="1" applyBorder="1" applyAlignment="1" applyProtection="1">
      <alignment horizontal="center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center"/>
      <protection hidden="1"/>
    </xf>
    <xf numFmtId="4" fontId="0" fillId="0" borderId="1" xfId="0" applyNumberFormat="1" applyFont="1" applyBorder="1" applyProtection="1">
      <protection hidden="1"/>
    </xf>
    <xf numFmtId="0" fontId="2" fillId="0" borderId="1" xfId="0" applyFont="1" applyFill="1" applyBorder="1" applyAlignment="1" applyProtection="1">
      <alignment horizontal="center"/>
      <protection hidden="1"/>
    </xf>
    <xf numFmtId="0" fontId="0" fillId="0" borderId="0" xfId="0" applyFont="1" applyProtection="1">
      <protection hidden="1"/>
    </xf>
    <xf numFmtId="0" fontId="1" fillId="3" borderId="8" xfId="0" applyFont="1" applyFill="1" applyBorder="1" applyProtection="1">
      <protection hidden="1"/>
    </xf>
    <xf numFmtId="0" fontId="1" fillId="3" borderId="9" xfId="0" applyFont="1" applyFill="1" applyBorder="1" applyProtection="1">
      <protection hidden="1"/>
    </xf>
    <xf numFmtId="0" fontId="1" fillId="3" borderId="10" xfId="0" applyFont="1" applyFill="1" applyBorder="1" applyProtection="1">
      <protection hidden="1"/>
    </xf>
    <xf numFmtId="4" fontId="1" fillId="3" borderId="1" xfId="0" applyNumberFormat="1" applyFont="1" applyFill="1" applyBorder="1" applyProtection="1">
      <protection hidden="1"/>
    </xf>
    <xf numFmtId="0" fontId="17" fillId="0" borderId="0" xfId="0" applyFont="1" applyAlignment="1">
      <alignment horizontal="left"/>
    </xf>
    <xf numFmtId="164" fontId="4" fillId="0" borderId="7" xfId="0" applyNumberFormat="1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/>
    </xf>
    <xf numFmtId="164" fontId="24" fillId="0" borderId="0" xfId="0" applyNumberFormat="1" applyFont="1"/>
    <xf numFmtId="0" fontId="24" fillId="0" borderId="0" xfId="0" applyFont="1"/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 applyAlignment="1" applyProtection="1">
      <alignment horizontal="center"/>
      <protection locked="0"/>
    </xf>
    <xf numFmtId="0" fontId="14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 wrapText="1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1" fillId="3" borderId="1" xfId="0" applyFont="1" applyFill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4" fontId="0" fillId="0" borderId="1" xfId="0" applyNumberFormat="1" applyFont="1" applyBorder="1" applyAlignment="1" applyProtection="1">
      <alignment horizontal="center" vertical="center"/>
      <protection hidden="1"/>
    </xf>
    <xf numFmtId="4" fontId="1" fillId="3" borderId="1" xfId="0" applyNumberFormat="1" applyFont="1" applyFill="1" applyBorder="1" applyAlignment="1" applyProtection="1">
      <alignment horizontal="center"/>
      <protection hidden="1"/>
    </xf>
    <xf numFmtId="0" fontId="1" fillId="3" borderId="8" xfId="0" applyFont="1" applyFill="1" applyBorder="1" applyAlignment="1" applyProtection="1">
      <protection hidden="1"/>
    </xf>
    <xf numFmtId="0" fontId="26" fillId="0" borderId="0" xfId="0" applyFont="1"/>
    <xf numFmtId="4" fontId="0" fillId="0" borderId="1" xfId="0" applyNumberFormat="1" applyFont="1" applyBorder="1" applyAlignment="1" applyProtection="1">
      <alignment horizontal="center"/>
      <protection hidden="1"/>
    </xf>
    <xf numFmtId="0" fontId="3" fillId="2" borderId="0" xfId="0" applyFont="1" applyFill="1" applyAlignment="1">
      <alignment horizontal="center"/>
    </xf>
    <xf numFmtId="0" fontId="27" fillId="2" borderId="8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0" fillId="0" borderId="0" xfId="0" applyBorder="1"/>
    <xf numFmtId="0" fontId="28" fillId="0" borderId="4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 wrapText="1"/>
    </xf>
    <xf numFmtId="164" fontId="21" fillId="0" borderId="0" xfId="0" applyNumberFormat="1" applyFont="1" applyFill="1" applyBorder="1" applyAlignment="1">
      <alignment horizontal="center"/>
    </xf>
    <xf numFmtId="14" fontId="29" fillId="0" borderId="0" xfId="0" applyNumberFormat="1" applyFont="1" applyFill="1" applyBorder="1" applyAlignment="1">
      <alignment horizontal="right"/>
    </xf>
    <xf numFmtId="2" fontId="12" fillId="5" borderId="0" xfId="0" applyNumberFormat="1" applyFont="1" applyFill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164" fontId="12" fillId="0" borderId="2" xfId="0" applyNumberFormat="1" applyFont="1" applyFill="1" applyBorder="1" applyAlignment="1">
      <alignment horizontal="center" vertical="center"/>
    </xf>
    <xf numFmtId="164" fontId="12" fillId="0" borderId="17" xfId="0" applyNumberFormat="1" applyFont="1" applyFill="1" applyBorder="1" applyAlignment="1">
      <alignment horizontal="center" vertical="center"/>
    </xf>
    <xf numFmtId="164" fontId="12" fillId="0" borderId="18" xfId="0" applyNumberFormat="1" applyFont="1" applyFill="1" applyBorder="1" applyAlignment="1">
      <alignment horizontal="center" vertical="center"/>
    </xf>
    <xf numFmtId="164" fontId="12" fillId="0" borderId="2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  <protection hidden="1"/>
    </xf>
    <xf numFmtId="0" fontId="2" fillId="0" borderId="8" xfId="0" applyFont="1" applyFill="1" applyBorder="1" applyAlignment="1" applyProtection="1">
      <alignment horizontal="left" vertical="center"/>
      <protection hidden="1"/>
    </xf>
    <xf numFmtId="0" fontId="2" fillId="0" borderId="9" xfId="0" applyFont="1" applyFill="1" applyBorder="1" applyAlignment="1" applyProtection="1">
      <alignment horizontal="left" vertical="center"/>
      <protection hidden="1"/>
    </xf>
    <xf numFmtId="0" fontId="2" fillId="0" borderId="10" xfId="0" applyFont="1" applyFill="1" applyBorder="1" applyAlignment="1" applyProtection="1">
      <alignment horizontal="left" vertical="center"/>
      <protection hidden="1"/>
    </xf>
    <xf numFmtId="0" fontId="0" fillId="0" borderId="8" xfId="0" applyFont="1" applyBorder="1" applyAlignment="1" applyProtection="1">
      <alignment horizontal="left"/>
      <protection hidden="1"/>
    </xf>
    <xf numFmtId="0" fontId="0" fillId="0" borderId="9" xfId="0" applyFont="1" applyBorder="1" applyAlignment="1" applyProtection="1">
      <alignment horizontal="left"/>
      <protection hidden="1"/>
    </xf>
    <xf numFmtId="0" fontId="0" fillId="0" borderId="10" xfId="0" applyFont="1" applyBorder="1" applyAlignment="1" applyProtection="1">
      <alignment horizontal="left"/>
      <protection hidden="1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4" borderId="8" xfId="0" applyFont="1" applyFill="1" applyBorder="1" applyAlignment="1" applyProtection="1">
      <alignment horizontal="center"/>
      <protection hidden="1"/>
    </xf>
    <xf numFmtId="0" fontId="3" fillId="4" borderId="9" xfId="0" applyFont="1" applyFill="1" applyBorder="1" applyAlignment="1" applyProtection="1">
      <alignment horizontal="center"/>
      <protection hidden="1"/>
    </xf>
    <xf numFmtId="0" fontId="3" fillId="4" borderId="10" xfId="0" applyFont="1" applyFill="1" applyBorder="1" applyAlignment="1" applyProtection="1">
      <alignment horizontal="center"/>
      <protection hidden="1"/>
    </xf>
    <xf numFmtId="0" fontId="3" fillId="3" borderId="8" xfId="0" applyFont="1" applyFill="1" applyBorder="1" applyAlignment="1" applyProtection="1">
      <alignment horizontal="center"/>
      <protection hidden="1"/>
    </xf>
    <xf numFmtId="0" fontId="3" fillId="3" borderId="9" xfId="0" applyFont="1" applyFill="1" applyBorder="1" applyAlignment="1" applyProtection="1">
      <alignment horizontal="center"/>
      <protection hidden="1"/>
    </xf>
    <xf numFmtId="0" fontId="3" fillId="3" borderId="10" xfId="0" applyFont="1" applyFill="1" applyBorder="1" applyAlignment="1" applyProtection="1">
      <alignment horizontal="center"/>
      <protection hidden="1"/>
    </xf>
    <xf numFmtId="0" fontId="3" fillId="3" borderId="8" xfId="0" applyFont="1" applyFill="1" applyBorder="1" applyAlignment="1" applyProtection="1">
      <alignment horizontal="center" vertical="center"/>
      <protection hidden="1"/>
    </xf>
    <xf numFmtId="0" fontId="3" fillId="3" borderId="9" xfId="0" applyFont="1" applyFill="1" applyBorder="1" applyAlignment="1" applyProtection="1">
      <alignment horizontal="center" vertical="center"/>
      <protection hidden="1"/>
    </xf>
    <xf numFmtId="0" fontId="3" fillId="3" borderId="10" xfId="0" applyFont="1" applyFill="1" applyBorder="1" applyAlignment="1" applyProtection="1">
      <alignment horizontal="center" vertical="center"/>
      <protection hidden="1"/>
    </xf>
    <xf numFmtId="0" fontId="14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left"/>
    </xf>
    <xf numFmtId="0" fontId="5" fillId="6" borderId="11" xfId="0" applyFont="1" applyFill="1" applyBorder="1" applyAlignment="1">
      <alignment horizontal="center" vertical="center"/>
    </xf>
    <xf numFmtId="0" fontId="14" fillId="6" borderId="15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/>
    </xf>
    <xf numFmtId="164" fontId="13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top" wrapText="1"/>
    </xf>
  </cellXfs>
  <cellStyles count="1">
    <cellStyle name="Звичайний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2.png"/><Relationship Id="rId1" Type="http://schemas.openxmlformats.org/officeDocument/2006/relationships/image" Target="../media/image3.jpeg"/><Relationship Id="rId6" Type="http://schemas.openxmlformats.org/officeDocument/2006/relationships/image" Target="../media/image8.png"/><Relationship Id="rId5" Type="http://schemas.openxmlformats.org/officeDocument/2006/relationships/image" Target="../media/image7.jpeg"/><Relationship Id="rId4" Type="http://schemas.openxmlformats.org/officeDocument/2006/relationships/image" Target="cid:333A9B96-AEF9-49A7-9115-8CF1247F8165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400048</xdr:colOff>
      <xdr:row>8</xdr:row>
      <xdr:rowOff>9526</xdr:rowOff>
    </xdr:from>
    <xdr:to>
      <xdr:col>9</xdr:col>
      <xdr:colOff>495299</xdr:colOff>
      <xdr:row>18</xdr:row>
      <xdr:rowOff>303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798" y="1466851"/>
          <a:ext cx="2533651" cy="1895777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7</xdr:row>
      <xdr:rowOff>171450</xdr:rowOff>
    </xdr:from>
    <xdr:to>
      <xdr:col>5</xdr:col>
      <xdr:colOff>323850</xdr:colOff>
      <xdr:row>17</xdr:row>
      <xdr:rowOff>115531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" y="1390650"/>
          <a:ext cx="2647950" cy="1896706"/>
        </a:xfrm>
        <a:prstGeom prst="rect">
          <a:avLst/>
        </a:prstGeom>
      </xdr:spPr>
    </xdr:pic>
    <xdr:clientData/>
  </xdr:twoCellAnchor>
  <xdr:twoCellAnchor editAs="oneCell">
    <xdr:from>
      <xdr:col>9</xdr:col>
      <xdr:colOff>228600</xdr:colOff>
      <xdr:row>5</xdr:row>
      <xdr:rowOff>75320</xdr:rowOff>
    </xdr:from>
    <xdr:to>
      <xdr:col>10</xdr:col>
      <xdr:colOff>326430</xdr:colOff>
      <xdr:row>6</xdr:row>
      <xdr:rowOff>57151</xdr:rowOff>
    </xdr:to>
    <xdr:pic>
      <xdr:nvPicPr>
        <xdr:cNvPr id="8" name="Рисунок 7" descr="rehau.jp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238750" y="894470"/>
          <a:ext cx="707430" cy="219956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152401</xdr:colOff>
      <xdr:row>0</xdr:row>
      <xdr:rowOff>0</xdr:rowOff>
    </xdr:from>
    <xdr:to>
      <xdr:col>12</xdr:col>
      <xdr:colOff>266701</xdr:colOff>
      <xdr:row>5</xdr:row>
      <xdr:rowOff>34174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992D0E43-430B-4EDE-9D6B-A5DC1E05D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1" y="0"/>
          <a:ext cx="7258050" cy="853324"/>
        </a:xfrm>
        <a:prstGeom prst="rect">
          <a:avLst/>
        </a:prstGeom>
      </xdr:spPr>
    </xdr:pic>
    <xdr:clientData/>
  </xdr:twoCellAnchor>
  <xdr:twoCellAnchor editAs="oneCell">
    <xdr:from>
      <xdr:col>10</xdr:col>
      <xdr:colOff>209550</xdr:colOff>
      <xdr:row>7</xdr:row>
      <xdr:rowOff>228600</xdr:rowOff>
    </xdr:from>
    <xdr:to>
      <xdr:col>12</xdr:col>
      <xdr:colOff>428625</xdr:colOff>
      <xdr:row>12</xdr:row>
      <xdr:rowOff>41408</xdr:rowOff>
    </xdr:to>
    <xdr:pic>
      <xdr:nvPicPr>
        <xdr:cNvPr id="9" name="Picture 4" descr="Schine 1">
          <a:extLst>
            <a:ext uri="{FF2B5EF4-FFF2-40B4-BE49-F238E27FC236}">
              <a16:creationId xmlns:a16="http://schemas.microsoft.com/office/drawing/2014/main" id="{016551FA-DBAC-433D-B855-31DAD76B3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screen">
          <a:lum contrast="20000"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rot="10800000">
          <a:off x="5829300" y="1447800"/>
          <a:ext cx="1743075" cy="812933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600076</xdr:colOff>
      <xdr:row>5</xdr:row>
      <xdr:rowOff>2</xdr:rowOff>
    </xdr:from>
    <xdr:to>
      <xdr:col>9</xdr:col>
      <xdr:colOff>714376</xdr:colOff>
      <xdr:row>5</xdr:row>
      <xdr:rowOff>225079</xdr:rowOff>
    </xdr:to>
    <xdr:pic>
      <xdr:nvPicPr>
        <xdr:cNvPr id="2" name="Рисунок 1" descr="rehau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76851" y="952502"/>
          <a:ext cx="723900" cy="225077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8</xdr:row>
      <xdr:rowOff>104775</xdr:rowOff>
    </xdr:from>
    <xdr:to>
      <xdr:col>5</xdr:col>
      <xdr:colOff>95250</xdr:colOff>
      <xdr:row>18</xdr:row>
      <xdr:rowOff>96481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5275" y="1771650"/>
          <a:ext cx="2647950" cy="1896706"/>
        </a:xfrm>
        <a:prstGeom prst="rect">
          <a:avLst/>
        </a:prstGeom>
      </xdr:spPr>
    </xdr:pic>
    <xdr:clientData/>
  </xdr:twoCellAnchor>
  <xdr:twoCellAnchor>
    <xdr:from>
      <xdr:col>5</xdr:col>
      <xdr:colOff>357780</xdr:colOff>
      <xdr:row>7</xdr:row>
      <xdr:rowOff>175242</xdr:rowOff>
    </xdr:from>
    <xdr:to>
      <xdr:col>9</xdr:col>
      <xdr:colOff>419100</xdr:colOff>
      <xdr:row>17</xdr:row>
      <xdr:rowOff>115592</xdr:rowOff>
    </xdr:to>
    <xdr:pic>
      <xdr:nvPicPr>
        <xdr:cNvPr id="6" name="9171AC88-8212-46CF-889B-6003A7294C12" descr="cid:333A9B96-AEF9-49A7-9115-8CF1247F816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5755" y="1603992"/>
          <a:ext cx="2499720" cy="189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180975</xdr:colOff>
      <xdr:row>0</xdr:row>
      <xdr:rowOff>0</xdr:rowOff>
    </xdr:from>
    <xdr:to>
      <xdr:col>12</xdr:col>
      <xdr:colOff>457200</xdr:colOff>
      <xdr:row>4</xdr:row>
      <xdr:rowOff>134998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E22FD211-5940-40CA-BC49-B46B2D500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0"/>
          <a:ext cx="7629525" cy="896998"/>
        </a:xfrm>
        <a:prstGeom prst="rect">
          <a:avLst/>
        </a:prstGeom>
      </xdr:spPr>
    </xdr:pic>
    <xdr:clientData/>
  </xdr:twoCellAnchor>
  <xdr:twoCellAnchor editAs="oneCell">
    <xdr:from>
      <xdr:col>10</xdr:col>
      <xdr:colOff>238126</xdr:colOff>
      <xdr:row>7</xdr:row>
      <xdr:rowOff>228600</xdr:rowOff>
    </xdr:from>
    <xdr:to>
      <xdr:col>12</xdr:col>
      <xdr:colOff>419100</xdr:colOff>
      <xdr:row>12</xdr:row>
      <xdr:rowOff>25943</xdr:rowOff>
    </xdr:to>
    <xdr:pic>
      <xdr:nvPicPr>
        <xdr:cNvPr id="7" name="Picture 6" descr="Schine 3">
          <a:extLst>
            <a:ext uri="{FF2B5EF4-FFF2-40B4-BE49-F238E27FC236}">
              <a16:creationId xmlns:a16="http://schemas.microsoft.com/office/drawing/2014/main" id="{B2B2D0DD-2A4A-4761-B5A2-E5599A925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rot="10800000">
          <a:off x="6286501" y="1657350"/>
          <a:ext cx="1666874" cy="7974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670094</xdr:colOff>
      <xdr:row>1</xdr:row>
      <xdr:rowOff>1190623</xdr:rowOff>
    </xdr:from>
    <xdr:to>
      <xdr:col>6</xdr:col>
      <xdr:colOff>925916</xdr:colOff>
      <xdr:row>1</xdr:row>
      <xdr:rowOff>1455964</xdr:rowOff>
    </xdr:to>
    <xdr:pic>
      <xdr:nvPicPr>
        <xdr:cNvPr id="7" name="Рисунок 6" descr="rehau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15380" y="1381123"/>
          <a:ext cx="1072250" cy="2653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95250</xdr:rowOff>
    </xdr:from>
    <xdr:to>
      <xdr:col>7</xdr:col>
      <xdr:colOff>0</xdr:colOff>
      <xdr:row>1</xdr:row>
      <xdr:rowOff>1115786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1FEC5FBB-BAF3-4FBA-A636-A1062A70E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0"/>
          <a:ext cx="10300607" cy="12110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Worksheet____4"/>
  <dimension ref="B4:M31"/>
  <sheetViews>
    <sheetView showGridLines="0" tabSelected="1" workbookViewId="0">
      <selection activeCell="L24" sqref="L24"/>
    </sheetView>
  </sheetViews>
  <sheetFormatPr defaultRowHeight="15" x14ac:dyDescent="0.25"/>
  <cols>
    <col min="1" max="1" width="2.7109375" style="9" customWidth="1"/>
    <col min="2" max="2" width="9.140625" style="9" customWidth="1"/>
    <col min="3" max="3" width="6.7109375" style="9" customWidth="1"/>
    <col min="4" max="4" width="10.85546875" style="9" customWidth="1"/>
    <col min="5" max="10" width="9.140625" style="9"/>
    <col min="11" max="11" width="12.140625" style="9" customWidth="1"/>
    <col min="12" max="13" width="10.7109375" style="9" customWidth="1"/>
    <col min="14" max="16384" width="9.140625" style="9"/>
  </cols>
  <sheetData>
    <row r="4" spans="2:13" ht="9.75" customHeight="1" x14ac:dyDescent="0.25"/>
    <row r="5" spans="2:13" ht="9.75" customHeight="1" x14ac:dyDescent="0.25"/>
    <row r="6" spans="2:13" ht="18.75" x14ac:dyDescent="0.3">
      <c r="B6" s="67" t="s">
        <v>26</v>
      </c>
      <c r="C6" s="1"/>
      <c r="D6" s="1"/>
      <c r="E6" s="1"/>
      <c r="F6" s="1"/>
      <c r="G6" s="1"/>
      <c r="H6" s="1"/>
      <c r="I6" s="1"/>
      <c r="J6" s="1"/>
      <c r="K6" s="2"/>
    </row>
    <row r="7" spans="2:13" ht="12.75" customHeight="1" x14ac:dyDescent="0.3">
      <c r="B7" s="13" t="s">
        <v>27</v>
      </c>
      <c r="C7" s="1"/>
      <c r="D7" s="1"/>
      <c r="E7" s="1"/>
      <c r="F7" s="1"/>
      <c r="G7" s="1"/>
      <c r="H7" s="1"/>
      <c r="I7" s="1"/>
      <c r="J7" s="1"/>
      <c r="K7" s="2"/>
    </row>
    <row r="8" spans="2:13" ht="18.75" x14ac:dyDescent="0.3">
      <c r="B8" s="13"/>
      <c r="C8" s="1"/>
      <c r="D8" s="1"/>
      <c r="E8" s="1"/>
      <c r="F8" s="1"/>
      <c r="G8" s="1"/>
      <c r="H8" s="1"/>
      <c r="I8" s="1"/>
      <c r="J8" s="1"/>
      <c r="K8" s="2"/>
    </row>
    <row r="14" spans="2:13" x14ac:dyDescent="0.25">
      <c r="B14" s="54"/>
      <c r="C14" s="55"/>
      <c r="D14" s="56"/>
    </row>
    <row r="15" spans="2:13" x14ac:dyDescent="0.25">
      <c r="B15" s="54"/>
      <c r="C15" s="55"/>
      <c r="D15" s="56"/>
    </row>
    <row r="16" spans="2:13" x14ac:dyDescent="0.25">
      <c r="B16" s="54"/>
      <c r="C16" s="55"/>
      <c r="D16" s="56"/>
      <c r="K16" s="91" t="s">
        <v>24</v>
      </c>
      <c r="L16" s="92"/>
      <c r="M16" s="93"/>
    </row>
    <row r="17" spans="2:13" x14ac:dyDescent="0.25">
      <c r="B17" s="54"/>
      <c r="C17" s="55"/>
      <c r="D17" s="56"/>
      <c r="K17" s="10" t="s">
        <v>16</v>
      </c>
      <c r="L17" s="12" t="s">
        <v>1</v>
      </c>
      <c r="M17" s="36"/>
    </row>
    <row r="18" spans="2:13" x14ac:dyDescent="0.25">
      <c r="K18" s="10" t="s">
        <v>0</v>
      </c>
      <c r="L18" s="12" t="s">
        <v>1</v>
      </c>
      <c r="M18" s="36"/>
    </row>
    <row r="19" spans="2:13" x14ac:dyDescent="0.25">
      <c r="K19" s="10" t="s">
        <v>17</v>
      </c>
      <c r="L19" s="12" t="s">
        <v>1</v>
      </c>
      <c r="M19" s="36"/>
    </row>
    <row r="21" spans="2:13" ht="15.75" x14ac:dyDescent="0.25">
      <c r="B21" s="94" t="s">
        <v>18</v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6"/>
    </row>
    <row r="22" spans="2:13" ht="30" x14ac:dyDescent="0.25">
      <c r="B22" s="37" t="s">
        <v>15</v>
      </c>
      <c r="C22" s="97" t="s">
        <v>19</v>
      </c>
      <c r="D22" s="98"/>
      <c r="E22" s="98"/>
      <c r="F22" s="98"/>
      <c r="G22" s="98"/>
      <c r="H22" s="98"/>
      <c r="I22" s="99"/>
      <c r="J22" s="59" t="s">
        <v>20</v>
      </c>
      <c r="K22" s="38" t="s">
        <v>21</v>
      </c>
      <c r="L22" s="38" t="s">
        <v>22</v>
      </c>
      <c r="M22" s="38" t="s">
        <v>23</v>
      </c>
    </row>
    <row r="23" spans="2:13" x14ac:dyDescent="0.25">
      <c r="B23" s="39">
        <v>20160</v>
      </c>
      <c r="C23" s="84" t="s">
        <v>36</v>
      </c>
      <c r="D23" s="84"/>
      <c r="E23" s="84"/>
      <c r="F23" s="84"/>
      <c r="G23" s="84"/>
      <c r="H23" s="84"/>
      <c r="I23" s="84"/>
      <c r="J23" s="40" t="s">
        <v>2</v>
      </c>
      <c r="K23" s="40">
        <f>IFERROR(ROUNDUP(ROUNDUP($M$18/45,0)/ROUNDDOWN(2500/$M$17,0),0),0)</f>
        <v>0</v>
      </c>
      <c r="L23" s="41">
        <f>IFERROR(VLOOKUP($B23,Прайс!A:H,8,0),0)</f>
        <v>6.5755999999999997</v>
      </c>
      <c r="M23" s="41">
        <f>K23*L23</f>
        <v>0</v>
      </c>
    </row>
    <row r="24" spans="2:13" x14ac:dyDescent="0.25">
      <c r="B24" s="39">
        <v>86572</v>
      </c>
      <c r="C24" s="84" t="s">
        <v>55</v>
      </c>
      <c r="D24" s="84"/>
      <c r="E24" s="84"/>
      <c r="F24" s="84"/>
      <c r="G24" s="84"/>
      <c r="H24" s="84"/>
      <c r="I24" s="84"/>
      <c r="J24" s="40" t="s">
        <v>2</v>
      </c>
      <c r="K24" s="40">
        <f>ROUNDUP(($M$18*4)/2500,0)</f>
        <v>0</v>
      </c>
      <c r="L24" s="41">
        <f>IFERROR(VLOOKUP($B24,Прайс!A:H,8,0),0)</f>
        <v>6.0732999999999997</v>
      </c>
      <c r="M24" s="41">
        <f t="shared" ref="M24:M29" si="0">K24*L24</f>
        <v>0</v>
      </c>
    </row>
    <row r="25" spans="2:13" x14ac:dyDescent="0.25">
      <c r="B25" s="39">
        <v>20162</v>
      </c>
      <c r="C25" s="84" t="s">
        <v>37</v>
      </c>
      <c r="D25" s="84"/>
      <c r="E25" s="84"/>
      <c r="F25" s="84"/>
      <c r="G25" s="84"/>
      <c r="H25" s="84"/>
      <c r="I25" s="84"/>
      <c r="J25" s="40" t="s">
        <v>2</v>
      </c>
      <c r="K25" s="40">
        <f>IF($M$18&gt;0,IF($M$18&lt;=$M$19,2,4),0)</f>
        <v>0</v>
      </c>
      <c r="L25" s="41">
        <f>IFERROR(VLOOKUP($B25,Прайс!A:H,8,0),0)</f>
        <v>0.90359999999999996</v>
      </c>
      <c r="M25" s="41">
        <f t="shared" si="0"/>
        <v>0</v>
      </c>
    </row>
    <row r="26" spans="2:13" x14ac:dyDescent="0.25">
      <c r="B26" s="39">
        <v>58357</v>
      </c>
      <c r="C26" s="84" t="s">
        <v>45</v>
      </c>
      <c r="D26" s="84"/>
      <c r="E26" s="84"/>
      <c r="F26" s="84"/>
      <c r="G26" s="84"/>
      <c r="H26" s="84"/>
      <c r="I26" s="84"/>
      <c r="J26" s="40" t="s">
        <v>14</v>
      </c>
      <c r="K26" s="40">
        <f>IF(M17&gt;0,1,0)</f>
        <v>0</v>
      </c>
      <c r="L26" s="41">
        <f>IFERROR(VLOOKUP($B26,Прайс!A:H,8,0),0)</f>
        <v>1.0628</v>
      </c>
      <c r="M26" s="41">
        <f>K26*L26</f>
        <v>0</v>
      </c>
    </row>
    <row r="27" spans="2:13" x14ac:dyDescent="0.25">
      <c r="B27" s="42">
        <v>20726</v>
      </c>
      <c r="C27" s="85" t="s">
        <v>46</v>
      </c>
      <c r="D27" s="86"/>
      <c r="E27" s="86"/>
      <c r="F27" s="86"/>
      <c r="G27" s="86"/>
      <c r="H27" s="86"/>
      <c r="I27" s="87"/>
      <c r="J27" s="40" t="s">
        <v>13</v>
      </c>
      <c r="K27" s="40">
        <f>ROUNDUP((IF($M$17&lt;800,2,3)*$M$18)/1000,0)</f>
        <v>0</v>
      </c>
      <c r="L27" s="41">
        <f>IFERROR(VLOOKUP($B27,Прайс!A:H,8,0),0)</f>
        <v>0.27</v>
      </c>
      <c r="M27" s="41">
        <f t="shared" si="0"/>
        <v>0</v>
      </c>
    </row>
    <row r="28" spans="2:13" x14ac:dyDescent="0.25">
      <c r="B28" s="40">
        <f>IF($M$17&lt;=800,58356,58355)</f>
        <v>58356</v>
      </c>
      <c r="C28" s="88" t="str">
        <f>IFERROR(VLOOKUP($B28,Варіанти!$A:$B,2,0),"")</f>
        <v>Планка під ручку колір алюміній L=800 (702832)</v>
      </c>
      <c r="D28" s="89"/>
      <c r="E28" s="89"/>
      <c r="F28" s="89"/>
      <c r="G28" s="89"/>
      <c r="H28" s="89"/>
      <c r="I28" s="90"/>
      <c r="J28" s="40" t="s">
        <v>2</v>
      </c>
      <c r="K28" s="40">
        <f>IF(M17&gt;0,1,0)</f>
        <v>0</v>
      </c>
      <c r="L28" s="41">
        <f>IFERROR(VLOOKUP($B28,Прайс!A:H,8,0),0)</f>
        <v>8.4263999999999992</v>
      </c>
      <c r="M28" s="41">
        <f t="shared" si="0"/>
        <v>0</v>
      </c>
    </row>
    <row r="29" spans="2:13" x14ac:dyDescent="0.25">
      <c r="B29" s="40">
        <f>IF($M$17&lt;=800,20728,20164)</f>
        <v>20728</v>
      </c>
      <c r="C29" s="88" t="str">
        <f>IFERROR(VLOOKUP($B29,Варіанти!$A:$B,2,0),"")</f>
        <v>Планка декоративна колір алюміній L=800 (702825)</v>
      </c>
      <c r="D29" s="89"/>
      <c r="E29" s="89"/>
      <c r="F29" s="89"/>
      <c r="G29" s="89"/>
      <c r="H29" s="89"/>
      <c r="I29" s="90"/>
      <c r="J29" s="40" t="s">
        <v>2</v>
      </c>
      <c r="K29" s="40">
        <f>IF(M17&gt;0,1,0)</f>
        <v>0</v>
      </c>
      <c r="L29" s="41">
        <f>IFERROR(VLOOKUP($B29,Прайс!A:H,8,0),0)</f>
        <v>5.5587999999999997</v>
      </c>
      <c r="M29" s="41">
        <f t="shared" si="0"/>
        <v>0</v>
      </c>
    </row>
    <row r="30" spans="2:13" x14ac:dyDescent="0.25"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</row>
    <row r="31" spans="2:13" x14ac:dyDescent="0.25">
      <c r="B31" s="44" t="s">
        <v>48</v>
      </c>
      <c r="C31" s="45"/>
      <c r="D31" s="45"/>
      <c r="E31" s="45"/>
      <c r="F31" s="45"/>
      <c r="G31" s="45"/>
      <c r="H31" s="45"/>
      <c r="I31" s="45"/>
      <c r="J31" s="45"/>
      <c r="K31" s="45"/>
      <c r="L31" s="46"/>
      <c r="M31" s="47">
        <f>SUM(M23:M29)</f>
        <v>0</v>
      </c>
    </row>
  </sheetData>
  <sheetProtection algorithmName="SHA-512" hashValue="G9DkcxuisdxGkOmiSyrLYIBzih7QD66kPRGdnvPvj9DMTamcuPE3bdUHeiajWt5VaJR9J5T+GSt15opWr0yPrg==" saltValue="KIlIbvbtbeThLJuQBvT/cw==" spinCount="100000" sheet="1" formatCells="0" formatColumns="0" formatRows="0" insertColumns="0" insertRows="0" insertHyperlinks="0" deleteColumns="0" deleteRows="0" sort="0" autoFilter="0" pivotTables="0"/>
  <mergeCells count="10">
    <mergeCell ref="C26:I26"/>
    <mergeCell ref="C27:I27"/>
    <mergeCell ref="C28:I28"/>
    <mergeCell ref="C29:I29"/>
    <mergeCell ref="K16:M16"/>
    <mergeCell ref="B21:M21"/>
    <mergeCell ref="C22:I22"/>
    <mergeCell ref="C23:I23"/>
    <mergeCell ref="C24:I24"/>
    <mergeCell ref="C25:I25"/>
  </mergeCells>
  <conditionalFormatting sqref="M17:M19">
    <cfRule type="cellIs" dxfId="5" priority="3" operator="equal">
      <formula>""</formula>
    </cfRule>
  </conditionalFormatting>
  <conditionalFormatting sqref="C28:I28">
    <cfRule type="cellIs" dxfId="4" priority="2" operator="equal">
      <formula>""</formula>
    </cfRule>
  </conditionalFormatting>
  <conditionalFormatting sqref="C29:I29">
    <cfRule type="cellIs" dxfId="3" priority="1" operator="equal">
      <formula>""</formula>
    </cfRule>
  </conditionalFormatting>
  <dataValidations count="2">
    <dataValidation type="custom" allowBlank="1" showInputMessage="1" showErrorMessage="1" error="Превышение допустимых размеров!" sqref="M18" xr:uid="{00000000-0002-0000-0200-000000000000}">
      <formula1>M18&lt;=1600</formula1>
    </dataValidation>
    <dataValidation type="custom" allowBlank="1" showInputMessage="1" showErrorMessage="1" error="Превышение допустимых размеров!" sqref="M17" xr:uid="{00000000-0002-0000-0200-000001000000}">
      <formula1>M17&lt;=1150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33"/>
  <sheetViews>
    <sheetView showGridLines="0" zoomScaleNormal="100" workbookViewId="0">
      <selection activeCell="R12" sqref="R12"/>
    </sheetView>
  </sheetViews>
  <sheetFormatPr defaultRowHeight="15" x14ac:dyDescent="0.25"/>
  <cols>
    <col min="1" max="1" width="2.7109375" customWidth="1"/>
    <col min="4" max="4" width="12.5703125" customWidth="1"/>
    <col min="10" max="10" width="11.42578125" customWidth="1"/>
    <col min="11" max="11" width="11.85546875" customWidth="1"/>
    <col min="12" max="12" width="10.42578125" customWidth="1"/>
    <col min="13" max="13" width="10.140625" customWidth="1"/>
  </cols>
  <sheetData>
    <row r="1" spans="2:15" x14ac:dyDescent="0.25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2:15" x14ac:dyDescent="0.2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2:15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2:15" x14ac:dyDescent="0.2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2:15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2:15" ht="18.75" x14ac:dyDescent="0.3">
      <c r="B6" s="67" t="s">
        <v>26</v>
      </c>
      <c r="C6" s="1"/>
      <c r="D6" s="1"/>
      <c r="E6" s="1"/>
      <c r="F6" s="1"/>
      <c r="G6" s="1"/>
      <c r="H6" s="1"/>
      <c r="I6" s="1"/>
      <c r="J6" s="1"/>
      <c r="K6" s="2"/>
      <c r="L6" s="9"/>
      <c r="M6" s="9"/>
      <c r="N6" s="9"/>
      <c r="O6" s="9"/>
    </row>
    <row r="7" spans="2:15" ht="18.75" x14ac:dyDescent="0.3">
      <c r="B7" s="13" t="s">
        <v>25</v>
      </c>
      <c r="C7" s="1"/>
      <c r="D7" s="1"/>
      <c r="E7" s="1"/>
      <c r="F7" s="1"/>
      <c r="G7" s="1"/>
      <c r="H7" s="1"/>
      <c r="I7" s="1"/>
      <c r="J7" s="1"/>
      <c r="K7" s="2"/>
      <c r="L7" s="9"/>
      <c r="M7" s="9"/>
      <c r="N7" s="9"/>
      <c r="O7" s="9"/>
    </row>
    <row r="8" spans="2:15" ht="18.75" x14ac:dyDescent="0.3">
      <c r="B8" s="13"/>
      <c r="C8" s="1"/>
      <c r="D8" s="1"/>
      <c r="E8" s="1"/>
      <c r="F8" s="1"/>
      <c r="G8" s="1"/>
      <c r="H8" s="1"/>
      <c r="I8" s="1"/>
      <c r="J8" s="1"/>
      <c r="K8" s="2"/>
      <c r="L8" s="9"/>
      <c r="M8" s="9"/>
      <c r="N8" s="9"/>
      <c r="O8" s="9"/>
    </row>
    <row r="9" spans="2:15" x14ac:dyDescent="0.2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2:15" x14ac:dyDescent="0.25"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2:15" x14ac:dyDescent="0.25"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pans="2:15" x14ac:dyDescent="0.25"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spans="2:15" x14ac:dyDescent="0.25"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2:15" x14ac:dyDescent="0.25">
      <c r="B14" s="54"/>
      <c r="C14" s="55"/>
      <c r="D14" s="56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2:15" x14ac:dyDescent="0.25">
      <c r="B15" s="54"/>
      <c r="C15" s="55"/>
      <c r="D15" s="56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2:15" x14ac:dyDescent="0.25">
      <c r="B16" s="54"/>
      <c r="C16" s="55"/>
      <c r="D16" s="56"/>
      <c r="E16" s="9"/>
      <c r="F16" s="9"/>
      <c r="G16" s="9"/>
      <c r="H16" s="9"/>
      <c r="I16" s="9"/>
      <c r="J16" s="9"/>
      <c r="K16" s="91" t="s">
        <v>24</v>
      </c>
      <c r="L16" s="92"/>
      <c r="M16" s="93"/>
      <c r="N16" s="9"/>
      <c r="O16" s="9"/>
    </row>
    <row r="17" spans="2:15" x14ac:dyDescent="0.25">
      <c r="B17" s="54"/>
      <c r="C17" s="55"/>
      <c r="D17" s="56"/>
      <c r="E17" s="9"/>
      <c r="F17" s="9"/>
      <c r="G17" s="9"/>
      <c r="H17" s="9"/>
      <c r="I17" s="9"/>
      <c r="J17" s="9"/>
      <c r="K17" s="10" t="s">
        <v>16</v>
      </c>
      <c r="L17" s="12" t="s">
        <v>1</v>
      </c>
      <c r="M17" s="36"/>
      <c r="N17" s="9"/>
      <c r="O17" s="9"/>
    </row>
    <row r="18" spans="2:15" x14ac:dyDescent="0.25">
      <c r="B18" s="9"/>
      <c r="C18" s="9"/>
      <c r="D18" s="9"/>
      <c r="E18" s="9"/>
      <c r="F18" s="9"/>
      <c r="G18" s="9"/>
      <c r="H18" s="9"/>
      <c r="I18" s="9"/>
      <c r="J18" s="9"/>
      <c r="K18" s="10" t="s">
        <v>0</v>
      </c>
      <c r="L18" s="12" t="s">
        <v>1</v>
      </c>
      <c r="M18" s="36"/>
      <c r="N18" s="9"/>
      <c r="O18" s="9"/>
    </row>
    <row r="19" spans="2:15" x14ac:dyDescent="0.25">
      <c r="B19" s="9"/>
      <c r="C19" s="9"/>
      <c r="D19" s="9"/>
      <c r="E19" s="9"/>
      <c r="F19" s="9"/>
      <c r="G19" s="9"/>
      <c r="H19" s="9"/>
      <c r="I19" s="9"/>
      <c r="J19" s="9"/>
      <c r="K19" s="10" t="s">
        <v>17</v>
      </c>
      <c r="L19" s="12" t="s">
        <v>1</v>
      </c>
      <c r="M19" s="36"/>
      <c r="N19" s="9"/>
      <c r="O19" s="9"/>
    </row>
    <row r="20" spans="2:15" x14ac:dyDescent="0.2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2:15" ht="15.75" x14ac:dyDescent="0.25">
      <c r="B21" s="94" t="s">
        <v>18</v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6"/>
      <c r="N21" s="9"/>
      <c r="O21" s="9"/>
    </row>
    <row r="22" spans="2:15" ht="30" x14ac:dyDescent="0.25">
      <c r="B22" s="60" t="s">
        <v>15</v>
      </c>
      <c r="C22" s="100" t="s">
        <v>19</v>
      </c>
      <c r="D22" s="101"/>
      <c r="E22" s="101"/>
      <c r="F22" s="101"/>
      <c r="G22" s="101"/>
      <c r="H22" s="101"/>
      <c r="I22" s="102"/>
      <c r="J22" s="61" t="s">
        <v>20</v>
      </c>
      <c r="K22" s="62" t="s">
        <v>21</v>
      </c>
      <c r="L22" s="62" t="s">
        <v>22</v>
      </c>
      <c r="M22" s="62" t="s">
        <v>23</v>
      </c>
      <c r="N22" s="9"/>
      <c r="O22" s="9"/>
    </row>
    <row r="23" spans="2:15" x14ac:dyDescent="0.25">
      <c r="B23" s="39">
        <v>20160</v>
      </c>
      <c r="C23" s="84" t="s">
        <v>36</v>
      </c>
      <c r="D23" s="84"/>
      <c r="E23" s="84"/>
      <c r="F23" s="84"/>
      <c r="G23" s="84"/>
      <c r="H23" s="84"/>
      <c r="I23" s="84"/>
      <c r="J23" s="40" t="s">
        <v>2</v>
      </c>
      <c r="K23" s="63">
        <f>IFERROR(ROUNDUP(ROUNDUP($M$18/45,0)/ROUNDDOWN(2500/$M$17,0),0),0)</f>
        <v>0</v>
      </c>
      <c r="L23" s="68">
        <f>IFERROR(VLOOKUP($B23,Прайс!A:H,8,0),0)</f>
        <v>6.5755999999999997</v>
      </c>
      <c r="M23" s="64">
        <f>K23*L23</f>
        <v>0</v>
      </c>
      <c r="N23" s="9"/>
      <c r="O23" s="9"/>
    </row>
    <row r="24" spans="2:15" x14ac:dyDescent="0.25">
      <c r="B24" s="39">
        <v>86572</v>
      </c>
      <c r="C24" s="84" t="s">
        <v>56</v>
      </c>
      <c r="D24" s="84"/>
      <c r="E24" s="84"/>
      <c r="F24" s="84"/>
      <c r="G24" s="84"/>
      <c r="H24" s="84"/>
      <c r="I24" s="84"/>
      <c r="J24" s="40" t="s">
        <v>2</v>
      </c>
      <c r="K24" s="63">
        <f>ROUNDUP(($M$18*4)/2500,0)</f>
        <v>0</v>
      </c>
      <c r="L24" s="68">
        <f>IFERROR(VLOOKUP($B24,Прайс!A:H,8,0),0)</f>
        <v>6.0732999999999997</v>
      </c>
      <c r="M24" s="64">
        <f t="shared" ref="M24:M29" si="0">K24*L24</f>
        <v>0</v>
      </c>
      <c r="N24" s="9"/>
      <c r="O24" s="9"/>
    </row>
    <row r="25" spans="2:15" x14ac:dyDescent="0.25">
      <c r="B25" s="39">
        <v>20162</v>
      </c>
      <c r="C25" s="84" t="s">
        <v>37</v>
      </c>
      <c r="D25" s="84"/>
      <c r="E25" s="84"/>
      <c r="F25" s="84"/>
      <c r="G25" s="84"/>
      <c r="H25" s="84"/>
      <c r="I25" s="84"/>
      <c r="J25" s="40" t="s">
        <v>2</v>
      </c>
      <c r="K25" s="63">
        <f>IF($M$18&gt;0,IF($M$18&gt;=$M$19,8,4),0)</f>
        <v>0</v>
      </c>
      <c r="L25" s="68">
        <f>IFERROR(VLOOKUP($B25,Прайс!A:H,8,0),0)</f>
        <v>0.90359999999999996</v>
      </c>
      <c r="M25" s="64">
        <f t="shared" si="0"/>
        <v>0</v>
      </c>
      <c r="N25" s="9"/>
      <c r="O25" s="9"/>
    </row>
    <row r="26" spans="2:15" x14ac:dyDescent="0.25">
      <c r="B26" s="39">
        <v>58357</v>
      </c>
      <c r="C26" s="84" t="s">
        <v>47</v>
      </c>
      <c r="D26" s="84"/>
      <c r="E26" s="84"/>
      <c r="F26" s="84"/>
      <c r="G26" s="84"/>
      <c r="H26" s="84"/>
      <c r="I26" s="84"/>
      <c r="J26" s="40" t="s">
        <v>14</v>
      </c>
      <c r="K26" s="63">
        <f>IF(M17&gt;0,2,0)</f>
        <v>0</v>
      </c>
      <c r="L26" s="68">
        <f>IFERROR(VLOOKUP($B26,Прайс!A:H,8,0),0)</f>
        <v>1.0628</v>
      </c>
      <c r="M26" s="64">
        <f t="shared" si="0"/>
        <v>0</v>
      </c>
      <c r="N26" s="9"/>
      <c r="O26" s="9"/>
    </row>
    <row r="27" spans="2:15" x14ac:dyDescent="0.25">
      <c r="B27" s="42">
        <v>20726</v>
      </c>
      <c r="C27" s="85" t="s">
        <v>46</v>
      </c>
      <c r="D27" s="86"/>
      <c r="E27" s="86"/>
      <c r="F27" s="86"/>
      <c r="G27" s="86"/>
      <c r="H27" s="86"/>
      <c r="I27" s="87"/>
      <c r="J27" s="40" t="s">
        <v>13</v>
      </c>
      <c r="K27" s="63">
        <f>ROUNDUP((IF($M$17&lt;800,2,3)*$M$18)/1000,0)</f>
        <v>0</v>
      </c>
      <c r="L27" s="68">
        <f>IFERROR(VLOOKUP($B27,Прайс!A:H,8,0),0)</f>
        <v>0.27</v>
      </c>
      <c r="M27" s="64">
        <f t="shared" si="0"/>
        <v>0</v>
      </c>
      <c r="N27" s="9"/>
      <c r="O27" s="9"/>
    </row>
    <row r="28" spans="2:15" x14ac:dyDescent="0.25">
      <c r="B28" s="40">
        <f>IF($M$17&lt;=800,58356,58355)</f>
        <v>58356</v>
      </c>
      <c r="C28" s="88" t="str">
        <f>IFERROR(VLOOKUP($B28,Варіанти!$A:$B,2,0),"")</f>
        <v>Планка під ручку колір алюміній L=800 (702832)</v>
      </c>
      <c r="D28" s="89"/>
      <c r="E28" s="89"/>
      <c r="F28" s="89"/>
      <c r="G28" s="89"/>
      <c r="H28" s="89"/>
      <c r="I28" s="90"/>
      <c r="J28" s="40" t="s">
        <v>2</v>
      </c>
      <c r="K28" s="63">
        <f>IF(M17&gt;0,2,0)</f>
        <v>0</v>
      </c>
      <c r="L28" s="68">
        <f>IFERROR(VLOOKUP($B28,Прайс!A:H,8,0),0)</f>
        <v>8.4263999999999992</v>
      </c>
      <c r="M28" s="64">
        <f t="shared" si="0"/>
        <v>0</v>
      </c>
      <c r="N28" s="9"/>
      <c r="O28" s="9"/>
    </row>
    <row r="29" spans="2:15" x14ac:dyDescent="0.25">
      <c r="B29" s="40">
        <f>IF($M$17&lt;=800,20728,20164)</f>
        <v>20728</v>
      </c>
      <c r="C29" s="88" t="str">
        <f>IFERROR(VLOOKUP($B29,Варіанти!$A:$B,2,0),"")</f>
        <v>Планка декоративна колір алюміній L=800 (702825)</v>
      </c>
      <c r="D29" s="89"/>
      <c r="E29" s="89"/>
      <c r="F29" s="89"/>
      <c r="G29" s="89"/>
      <c r="H29" s="89"/>
      <c r="I29" s="90"/>
      <c r="J29" s="40" t="s">
        <v>2</v>
      </c>
      <c r="K29" s="63">
        <f>IF(M17&gt;0,2,0)</f>
        <v>0</v>
      </c>
      <c r="L29" s="68">
        <f>IFERROR(VLOOKUP($B29,Прайс!A:H,8,0),0)</f>
        <v>5.5587999999999997</v>
      </c>
      <c r="M29" s="64">
        <f t="shared" si="0"/>
        <v>0</v>
      </c>
      <c r="N29" s="9"/>
      <c r="O29" s="9"/>
    </row>
    <row r="30" spans="2:15" x14ac:dyDescent="0.25"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9"/>
      <c r="O30" s="9"/>
    </row>
    <row r="31" spans="2:15" x14ac:dyDescent="0.25">
      <c r="B31" s="66" t="s">
        <v>48</v>
      </c>
      <c r="C31" s="45"/>
      <c r="D31" s="45"/>
      <c r="E31" s="45"/>
      <c r="F31" s="45"/>
      <c r="G31" s="45"/>
      <c r="H31" s="45"/>
      <c r="I31" s="45"/>
      <c r="J31" s="45"/>
      <c r="K31" s="45"/>
      <c r="L31" s="46"/>
      <c r="M31" s="65">
        <f>SUM(M23:M30)</f>
        <v>0</v>
      </c>
      <c r="N31" s="9"/>
      <c r="O31" s="9"/>
    </row>
    <row r="32" spans="2:15" x14ac:dyDescent="0.25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2:15" x14ac:dyDescent="0.25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</sheetData>
  <sheetProtection algorithmName="SHA-512" hashValue="cA/GZaz4I2n9e4wM8qNzCc+E+Ncex611P4kSNmgT7yQw7GD6VaReGhkaayw6q8dM3uFImEP1FZJDci4AmJtalA==" saltValue="H5nDHialeV/TBZeUdL7eAg==" spinCount="100000" sheet="1" formatCells="0" formatColumns="0" formatRows="0" insertColumns="0" insertRows="0" insertHyperlinks="0" deleteColumns="0" deleteRows="0" sort="0" autoFilter="0" pivotTables="0"/>
  <mergeCells count="10">
    <mergeCell ref="C26:I26"/>
    <mergeCell ref="C27:I27"/>
    <mergeCell ref="C28:I28"/>
    <mergeCell ref="C29:I29"/>
    <mergeCell ref="K16:M16"/>
    <mergeCell ref="B21:M21"/>
    <mergeCell ref="C22:I22"/>
    <mergeCell ref="C23:I23"/>
    <mergeCell ref="C24:I24"/>
    <mergeCell ref="C25:I25"/>
  </mergeCells>
  <conditionalFormatting sqref="M17:M19">
    <cfRule type="cellIs" dxfId="2" priority="3" operator="equal">
      <formula>""</formula>
    </cfRule>
  </conditionalFormatting>
  <conditionalFormatting sqref="C28:I28">
    <cfRule type="cellIs" dxfId="1" priority="2" operator="equal">
      <formula>""</formula>
    </cfRule>
  </conditionalFormatting>
  <conditionalFormatting sqref="C29:I29">
    <cfRule type="cellIs" dxfId="0" priority="1" operator="equal">
      <formula>""</formula>
    </cfRule>
  </conditionalFormatting>
  <dataValidations count="2">
    <dataValidation type="custom" allowBlank="1" showInputMessage="1" showErrorMessage="1" error="Превышение допустимых размеров!" sqref="M17" xr:uid="{00000000-0002-0000-0300-000000000000}">
      <formula1>M17&lt;=1150</formula1>
    </dataValidation>
    <dataValidation type="custom" allowBlank="1" showInputMessage="1" showErrorMessage="1" error="Превышение допустимых размеров!" sqref="M18" xr:uid="{00000000-0002-0000-0300-000001000000}">
      <formula1>M18&lt;=1600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Worksheet____2"/>
  <dimension ref="A1:J31"/>
  <sheetViews>
    <sheetView zoomScale="80" zoomScaleNormal="80" workbookViewId="0">
      <selection activeCell="H14" sqref="H14"/>
    </sheetView>
  </sheetViews>
  <sheetFormatPr defaultRowHeight="15" x14ac:dyDescent="0.25"/>
  <cols>
    <col min="1" max="1" width="11.28515625" style="20" bestFit="1" customWidth="1"/>
    <col min="2" max="2" width="72.7109375" style="21" customWidth="1"/>
    <col min="3" max="3" width="13.7109375" style="21" bestFit="1" customWidth="1"/>
    <col min="4" max="4" width="13.85546875" style="21" customWidth="1"/>
    <col min="5" max="5" width="16.7109375" style="21" customWidth="1"/>
    <col min="6" max="6" width="12.140625" style="22" customWidth="1"/>
    <col min="7" max="7" width="14.140625" style="22" customWidth="1"/>
    <col min="8" max="8" width="12.85546875" style="33" customWidth="1"/>
    <col min="9" max="10" width="11.42578125" customWidth="1"/>
  </cols>
  <sheetData>
    <row r="1" spans="1:10" x14ac:dyDescent="0.25">
      <c r="A1" s="15"/>
      <c r="B1" s="16"/>
      <c r="C1" s="16"/>
      <c r="D1" s="17"/>
      <c r="E1" s="16"/>
      <c r="F1" s="16"/>
      <c r="G1" s="18"/>
      <c r="H1" s="19"/>
      <c r="I1" s="16"/>
      <c r="J1" s="16"/>
    </row>
    <row r="2" spans="1:10" ht="124.5" customHeight="1" x14ac:dyDescent="0.25">
      <c r="G2" s="23"/>
      <c r="H2" s="75" t="s">
        <v>51</v>
      </c>
    </row>
    <row r="3" spans="1:10" ht="27" customHeight="1" thickBot="1" x14ac:dyDescent="0.35">
      <c r="B3" s="115" t="s">
        <v>28</v>
      </c>
      <c r="C3" s="115"/>
      <c r="D3" s="115"/>
      <c r="E3" s="115"/>
      <c r="F3" s="115"/>
      <c r="G3" s="76">
        <v>45663</v>
      </c>
      <c r="H3" s="77">
        <v>47</v>
      </c>
    </row>
    <row r="4" spans="1:10" ht="15" customHeight="1" x14ac:dyDescent="0.25">
      <c r="A4" s="128" t="s">
        <v>3</v>
      </c>
      <c r="B4" s="116" t="s">
        <v>19</v>
      </c>
      <c r="C4" s="128" t="s">
        <v>4</v>
      </c>
      <c r="D4" s="119" t="s">
        <v>29</v>
      </c>
      <c r="E4" s="120"/>
      <c r="F4" s="121"/>
      <c r="G4" s="128" t="s">
        <v>30</v>
      </c>
      <c r="H4" s="135"/>
    </row>
    <row r="5" spans="1:10" ht="15.75" customHeight="1" x14ac:dyDescent="0.25">
      <c r="A5" s="129"/>
      <c r="B5" s="117"/>
      <c r="C5" s="129"/>
      <c r="D5" s="122"/>
      <c r="E5" s="123"/>
      <c r="F5" s="124"/>
      <c r="G5" s="129"/>
      <c r="H5" s="135"/>
    </row>
    <row r="6" spans="1:10" ht="18" customHeight="1" thickBot="1" x14ac:dyDescent="0.3">
      <c r="A6" s="130"/>
      <c r="B6" s="118"/>
      <c r="C6" s="130"/>
      <c r="D6" s="125"/>
      <c r="E6" s="126"/>
      <c r="F6" s="127"/>
      <c r="G6" s="129"/>
      <c r="H6" s="135"/>
    </row>
    <row r="7" spans="1:10" ht="21" thickBot="1" x14ac:dyDescent="0.3">
      <c r="A7" s="109" t="s">
        <v>31</v>
      </c>
      <c r="B7" s="110"/>
      <c r="C7" s="110"/>
      <c r="D7" s="110"/>
      <c r="E7" s="110"/>
      <c r="F7" s="110"/>
      <c r="G7" s="111"/>
      <c r="H7" s="49"/>
      <c r="I7" s="26"/>
    </row>
    <row r="8" spans="1:10" ht="18" thickBot="1" x14ac:dyDescent="0.3">
      <c r="A8" s="3">
        <v>20160</v>
      </c>
      <c r="B8" s="4" t="s">
        <v>36</v>
      </c>
      <c r="C8" s="57">
        <v>702758002</v>
      </c>
      <c r="D8" s="103" t="s">
        <v>5</v>
      </c>
      <c r="E8" s="104"/>
      <c r="F8" s="105"/>
      <c r="G8" s="24">
        <f>$H8*$H$3</f>
        <v>309.0532</v>
      </c>
      <c r="H8" s="80">
        <v>6.5755999999999997</v>
      </c>
      <c r="I8" s="14"/>
      <c r="J8" s="14"/>
    </row>
    <row r="9" spans="1:10" ht="30.75" thickBot="1" x14ac:dyDescent="0.3">
      <c r="A9" s="3">
        <v>86572</v>
      </c>
      <c r="B9" s="4" t="s">
        <v>57</v>
      </c>
      <c r="C9" s="57">
        <v>705808005</v>
      </c>
      <c r="D9" s="103" t="s">
        <v>6</v>
      </c>
      <c r="E9" s="104"/>
      <c r="F9" s="105"/>
      <c r="G9" s="24">
        <f>$H9*$H$3</f>
        <v>285.44509999999997</v>
      </c>
      <c r="H9" s="81">
        <v>6.0732999999999997</v>
      </c>
      <c r="I9" s="14"/>
      <c r="J9" s="14"/>
    </row>
    <row r="10" spans="1:10" ht="30.75" thickBot="1" x14ac:dyDescent="0.3">
      <c r="A10" s="3">
        <v>105995</v>
      </c>
      <c r="B10" s="4" t="s">
        <v>58</v>
      </c>
      <c r="C10" s="57">
        <v>779300002</v>
      </c>
      <c r="D10" s="103" t="s">
        <v>6</v>
      </c>
      <c r="E10" s="104"/>
      <c r="F10" s="105"/>
      <c r="G10" s="24">
        <f>$H10*$H$3</f>
        <v>361.19029999999998</v>
      </c>
      <c r="H10" s="81">
        <v>7.6848999999999998</v>
      </c>
      <c r="I10" s="14"/>
      <c r="J10" s="14"/>
    </row>
    <row r="11" spans="1:10" ht="18" thickBot="1" x14ac:dyDescent="0.3">
      <c r="A11" s="3">
        <v>20162</v>
      </c>
      <c r="B11" s="6" t="s">
        <v>37</v>
      </c>
      <c r="C11" s="57">
        <v>779950005</v>
      </c>
      <c r="D11" s="103" t="s">
        <v>7</v>
      </c>
      <c r="E11" s="104"/>
      <c r="F11" s="105"/>
      <c r="G11" s="24">
        <f>$H11*$H$3</f>
        <v>42.469200000000001</v>
      </c>
      <c r="H11" s="82">
        <v>0.90359999999999996</v>
      </c>
      <c r="I11" s="14"/>
      <c r="J11" s="14"/>
    </row>
    <row r="12" spans="1:10" ht="21" thickBot="1" x14ac:dyDescent="0.3">
      <c r="A12" s="109" t="s">
        <v>32</v>
      </c>
      <c r="B12" s="110"/>
      <c r="C12" s="110"/>
      <c r="D12" s="110"/>
      <c r="E12" s="110"/>
      <c r="F12" s="110"/>
      <c r="G12" s="111"/>
      <c r="H12" s="78"/>
      <c r="I12" s="14"/>
      <c r="J12" s="14"/>
    </row>
    <row r="13" spans="1:10" ht="18" thickBot="1" x14ac:dyDescent="0.35">
      <c r="A13" s="3">
        <v>58355</v>
      </c>
      <c r="B13" s="5" t="s">
        <v>38</v>
      </c>
      <c r="C13" s="58">
        <v>702832002</v>
      </c>
      <c r="D13" s="112" t="s">
        <v>10</v>
      </c>
      <c r="E13" s="113"/>
      <c r="F13" s="114"/>
      <c r="G13" s="24">
        <f t="shared" ref="G13:G17" si="0">$H13*$H$3</f>
        <v>1080.1117000000002</v>
      </c>
      <c r="H13" s="81">
        <v>22.981100000000001</v>
      </c>
      <c r="I13" s="14"/>
      <c r="J13" s="14"/>
    </row>
    <row r="14" spans="1:10" ht="18" thickBot="1" x14ac:dyDescent="0.35">
      <c r="A14" s="3">
        <v>58356</v>
      </c>
      <c r="B14" s="5" t="s">
        <v>39</v>
      </c>
      <c r="C14" s="58">
        <v>702832002</v>
      </c>
      <c r="D14" s="112" t="s">
        <v>11</v>
      </c>
      <c r="E14" s="113"/>
      <c r="F14" s="114"/>
      <c r="G14" s="24">
        <f t="shared" si="0"/>
        <v>396.04079999999999</v>
      </c>
      <c r="H14" s="83">
        <v>8.4263999999999992</v>
      </c>
      <c r="I14" s="14"/>
      <c r="J14" s="26"/>
    </row>
    <row r="15" spans="1:10" ht="18" thickBot="1" x14ac:dyDescent="0.35">
      <c r="A15" s="3">
        <v>20164</v>
      </c>
      <c r="B15" s="5" t="s">
        <v>40</v>
      </c>
      <c r="C15" s="58">
        <v>702825002</v>
      </c>
      <c r="D15" s="112" t="s">
        <v>10</v>
      </c>
      <c r="E15" s="113"/>
      <c r="F15" s="114"/>
      <c r="G15" s="24">
        <f t="shared" si="0"/>
        <v>712.0829</v>
      </c>
      <c r="H15" s="83">
        <v>15.150700000000001</v>
      </c>
      <c r="I15" s="14"/>
      <c r="J15" s="14"/>
    </row>
    <row r="16" spans="1:10" ht="18" customHeight="1" thickBot="1" x14ac:dyDescent="0.35">
      <c r="A16" s="3">
        <v>20728</v>
      </c>
      <c r="B16" s="5" t="s">
        <v>41</v>
      </c>
      <c r="C16" s="58">
        <v>702825002</v>
      </c>
      <c r="D16" s="112" t="s">
        <v>11</v>
      </c>
      <c r="E16" s="113"/>
      <c r="F16" s="114"/>
      <c r="G16" s="24">
        <f t="shared" si="0"/>
        <v>261.2636</v>
      </c>
      <c r="H16" s="83">
        <v>5.5587999999999997</v>
      </c>
      <c r="I16" s="14"/>
      <c r="J16" s="14"/>
    </row>
    <row r="17" spans="1:10" ht="30.75" thickBot="1" x14ac:dyDescent="0.35">
      <c r="A17" s="3">
        <v>58357</v>
      </c>
      <c r="B17" s="4" t="s">
        <v>42</v>
      </c>
      <c r="C17" s="58">
        <v>793238003</v>
      </c>
      <c r="D17" s="112" t="s">
        <v>8</v>
      </c>
      <c r="E17" s="113"/>
      <c r="F17" s="114"/>
      <c r="G17" s="24">
        <f t="shared" si="0"/>
        <v>49.951599999999999</v>
      </c>
      <c r="H17" s="82">
        <v>1.0628</v>
      </c>
      <c r="I17" s="14"/>
      <c r="J17" s="14"/>
    </row>
    <row r="18" spans="1:10" ht="45.75" thickBot="1" x14ac:dyDescent="0.3">
      <c r="A18" s="3">
        <v>55085</v>
      </c>
      <c r="B18" s="7" t="s">
        <v>43</v>
      </c>
      <c r="C18" s="57">
        <v>702886003</v>
      </c>
      <c r="D18" s="103" t="s">
        <v>8</v>
      </c>
      <c r="E18" s="104"/>
      <c r="F18" s="105"/>
      <c r="G18" s="24">
        <f>$H18*$H$3</f>
        <v>109.8249</v>
      </c>
      <c r="H18" s="81">
        <v>2.3367</v>
      </c>
      <c r="I18" s="25"/>
      <c r="J18" s="14"/>
    </row>
    <row r="19" spans="1:10" ht="18" thickBot="1" x14ac:dyDescent="0.3">
      <c r="A19" s="3">
        <v>20726</v>
      </c>
      <c r="B19" s="4" t="s">
        <v>49</v>
      </c>
      <c r="C19" s="50">
        <v>793039001</v>
      </c>
      <c r="D19" s="103" t="s">
        <v>12</v>
      </c>
      <c r="E19" s="104"/>
      <c r="F19" s="105"/>
      <c r="G19" s="24">
        <f>$H19*$H$3</f>
        <v>12.690000000000001</v>
      </c>
      <c r="H19" s="83">
        <v>0.27</v>
      </c>
      <c r="I19" s="14"/>
      <c r="J19" s="14"/>
    </row>
    <row r="20" spans="1:10" ht="21" thickBot="1" x14ac:dyDescent="0.3">
      <c r="A20" s="109" t="s">
        <v>33</v>
      </c>
      <c r="B20" s="110"/>
      <c r="C20" s="110"/>
      <c r="D20" s="110"/>
      <c r="E20" s="110"/>
      <c r="F20" s="110"/>
      <c r="G20" s="111"/>
      <c r="H20" s="79"/>
      <c r="I20" s="14"/>
      <c r="J20" s="14"/>
    </row>
    <row r="21" spans="1:10" ht="30.75" thickBot="1" x14ac:dyDescent="0.3">
      <c r="A21" s="8">
        <v>21035</v>
      </c>
      <c r="B21" s="74" t="s">
        <v>61</v>
      </c>
      <c r="C21" s="73">
        <v>793310001</v>
      </c>
      <c r="D21" s="106" t="s">
        <v>9</v>
      </c>
      <c r="E21" s="107"/>
      <c r="F21" s="108"/>
      <c r="G21" s="24">
        <f>$H21*$H$3</f>
        <v>1470.0472</v>
      </c>
      <c r="H21" s="83">
        <v>31.2776</v>
      </c>
      <c r="I21" s="14"/>
      <c r="J21" s="14"/>
    </row>
    <row r="22" spans="1:10" ht="42" customHeight="1" thickBot="1" x14ac:dyDescent="0.3">
      <c r="A22" s="51">
        <v>21036</v>
      </c>
      <c r="B22" s="74" t="s">
        <v>59</v>
      </c>
      <c r="C22" s="73">
        <v>793320001</v>
      </c>
      <c r="D22" s="131" t="s">
        <v>60</v>
      </c>
      <c r="E22" s="132"/>
      <c r="F22" s="133"/>
      <c r="G22" s="24">
        <f>$H22*$H$3</f>
        <v>1837.7375999999999</v>
      </c>
      <c r="H22" s="82">
        <v>39.1008</v>
      </c>
      <c r="I22" s="14"/>
      <c r="J22" s="14"/>
    </row>
    <row r="23" spans="1:10" ht="17.25" x14ac:dyDescent="0.3">
      <c r="A23" s="27"/>
      <c r="B23" s="28"/>
      <c r="C23" s="29"/>
      <c r="D23" s="30"/>
      <c r="E23" s="30"/>
      <c r="F23" s="30"/>
      <c r="G23" s="31"/>
      <c r="H23" s="32"/>
      <c r="I23" s="14"/>
      <c r="J23" s="14"/>
    </row>
    <row r="24" spans="1:10" ht="18.75" customHeight="1" x14ac:dyDescent="0.3">
      <c r="A24" s="136" t="s">
        <v>34</v>
      </c>
      <c r="B24" s="136"/>
      <c r="C24" s="136"/>
      <c r="D24" s="136"/>
      <c r="E24" s="136"/>
      <c r="F24" s="136"/>
      <c r="G24" s="136"/>
      <c r="H24" s="52"/>
      <c r="I24" s="53"/>
      <c r="J24" s="14"/>
    </row>
    <row r="25" spans="1:10" ht="18.75" customHeight="1" x14ac:dyDescent="0.3">
      <c r="A25" s="136" t="s">
        <v>54</v>
      </c>
      <c r="B25" s="136"/>
      <c r="C25" s="136"/>
      <c r="D25" s="136"/>
      <c r="E25" s="136"/>
      <c r="F25" s="136"/>
      <c r="G25" s="136"/>
      <c r="H25" s="52"/>
      <c r="I25" s="53"/>
      <c r="J25" s="14"/>
    </row>
    <row r="26" spans="1:10" ht="35.25" customHeight="1" x14ac:dyDescent="0.25">
      <c r="A26" s="137" t="s">
        <v>35</v>
      </c>
      <c r="B26" s="137"/>
      <c r="C26" s="137"/>
      <c r="D26" s="137"/>
      <c r="E26" s="137"/>
      <c r="F26" s="137"/>
      <c r="G26" s="137"/>
      <c r="H26" s="137"/>
    </row>
    <row r="27" spans="1:10" ht="16.5" x14ac:dyDescent="0.25">
      <c r="B27" s="48"/>
      <c r="C27" s="34"/>
      <c r="D27" s="23"/>
      <c r="E27" s="35"/>
      <c r="F27" s="23"/>
      <c r="G27" s="23"/>
    </row>
    <row r="28" spans="1:10" ht="18" customHeight="1" x14ac:dyDescent="0.3">
      <c r="A28" s="134" t="s">
        <v>50</v>
      </c>
      <c r="B28" s="134"/>
      <c r="C28" s="134"/>
      <c r="D28" s="134"/>
      <c r="E28" s="134"/>
      <c r="F28" s="134"/>
      <c r="G28" s="134"/>
    </row>
    <row r="29" spans="1:10" x14ac:dyDescent="0.25">
      <c r="B29" s="35"/>
      <c r="C29" s="35"/>
      <c r="D29" s="35"/>
      <c r="E29" s="35"/>
      <c r="F29" s="23"/>
      <c r="G29" s="23"/>
    </row>
    <row r="30" spans="1:10" x14ac:dyDescent="0.25">
      <c r="B30" s="35"/>
      <c r="C30" s="35"/>
      <c r="D30" s="35"/>
      <c r="E30" s="35"/>
      <c r="F30" s="23"/>
      <c r="G30" s="23"/>
    </row>
    <row r="31" spans="1:10" x14ac:dyDescent="0.25">
      <c r="B31" s="35"/>
      <c r="C31" s="35"/>
      <c r="D31" s="35"/>
      <c r="E31" s="35"/>
      <c r="F31" s="23"/>
      <c r="G31" s="23"/>
    </row>
  </sheetData>
  <sheetProtection algorithmName="SHA-512" hashValue="xArZFVHz8/RdOqFB73fOo/iWq19wZeD6FIYP+jcoxaU4dJE+6zw1ZVd1c8WztpS6QvYtc+NQE8w/c/v7/gKHlg==" saltValue="t6w4gEZ5O/tln1NtdJ8GOA==" spinCount="100000" sheet="1" formatCells="0" formatColumns="0" formatRows="0" insertColumns="0" insertRows="0" insertHyperlinks="0" deleteColumns="0" deleteRows="0" sort="0" autoFilter="0" pivotTables="0"/>
  <mergeCells count="27">
    <mergeCell ref="D22:F22"/>
    <mergeCell ref="A28:G28"/>
    <mergeCell ref="D9:F9"/>
    <mergeCell ref="H4:H6"/>
    <mergeCell ref="A7:G7"/>
    <mergeCell ref="D8:F8"/>
    <mergeCell ref="D10:F10"/>
    <mergeCell ref="G4:G6"/>
    <mergeCell ref="A20:G20"/>
    <mergeCell ref="A24:G24"/>
    <mergeCell ref="A25:G25"/>
    <mergeCell ref="D11:F11"/>
    <mergeCell ref="D14:F14"/>
    <mergeCell ref="D15:F15"/>
    <mergeCell ref="D18:F18"/>
    <mergeCell ref="A26:H26"/>
    <mergeCell ref="B3:F3"/>
    <mergeCell ref="B4:B6"/>
    <mergeCell ref="D4:F6"/>
    <mergeCell ref="A4:A6"/>
    <mergeCell ref="C4:C6"/>
    <mergeCell ref="D19:F19"/>
    <mergeCell ref="D21:F21"/>
    <mergeCell ref="A12:G12"/>
    <mergeCell ref="D13:F13"/>
    <mergeCell ref="D16:F16"/>
    <mergeCell ref="D17:F17"/>
  </mergeCells>
  <pageMargins left="0.7" right="0.7" top="0.75" bottom="0.75" header="0.3" footer="0.3"/>
  <pageSetup paperSize="9" orientation="portrait" horizontalDpi="300" verticalDpi="0" copies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Worksheet____3"/>
  <dimension ref="A1:H6"/>
  <sheetViews>
    <sheetView workbookViewId="0">
      <selection activeCell="E8" sqref="E8"/>
    </sheetView>
  </sheetViews>
  <sheetFormatPr defaultRowHeight="15" x14ac:dyDescent="0.25"/>
  <cols>
    <col min="2" max="2" width="72.42578125" bestFit="1" customWidth="1"/>
  </cols>
  <sheetData>
    <row r="1" spans="1:8" s="14" customFormat="1" ht="16.5" thickBot="1" x14ac:dyDescent="0.3">
      <c r="B1" s="70" t="s">
        <v>52</v>
      </c>
      <c r="C1" s="71"/>
      <c r="D1"/>
      <c r="E1"/>
      <c r="F1"/>
      <c r="G1"/>
      <c r="H1"/>
    </row>
    <row r="2" spans="1:8" ht="15.75" thickBot="1" x14ac:dyDescent="0.3">
      <c r="A2" s="3">
        <v>58355</v>
      </c>
      <c r="B2" s="5" t="s">
        <v>38</v>
      </c>
      <c r="C2" s="72"/>
    </row>
    <row r="3" spans="1:8" ht="15.75" thickBot="1" x14ac:dyDescent="0.3">
      <c r="A3" s="3">
        <v>58356</v>
      </c>
      <c r="B3" s="5" t="s">
        <v>39</v>
      </c>
    </row>
    <row r="4" spans="1:8" ht="16.5" thickBot="1" x14ac:dyDescent="0.3">
      <c r="A4" s="11"/>
      <c r="B4" s="69" t="s">
        <v>53</v>
      </c>
    </row>
    <row r="5" spans="1:8" ht="15.75" thickBot="1" x14ac:dyDescent="0.3">
      <c r="A5" s="3">
        <v>20164</v>
      </c>
      <c r="B5" s="5" t="s">
        <v>40</v>
      </c>
    </row>
    <row r="6" spans="1:8" ht="15.75" thickBot="1" x14ac:dyDescent="0.3">
      <c r="A6" s="3">
        <v>20728</v>
      </c>
      <c r="B6" s="5" t="s">
        <v>44</v>
      </c>
    </row>
  </sheetData>
  <sheetProtection algorithmName="SHA-512" hashValue="YwJWHvhHMf3bU7+WIhjwV9tewjtq2UwkksfUTLKFEGaAjlUpXmCUeMR4p34b+TcWJvJ7xBEEQP0z6ii2fjEpIg==" saltValue="F4N/TtjbW0LIoxezvzB+AA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горизонтальне відкривання</vt:lpstr>
      <vt:lpstr>горизонтальне (двустороннє)</vt:lpstr>
      <vt:lpstr>Прайс</vt:lpstr>
      <vt:lpstr>Варіанти</vt:lpstr>
    </vt:vector>
  </TitlesOfParts>
  <Company>Kronas,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Дзвоник Виктор</cp:lastModifiedBy>
  <cp:lastPrinted>2019-11-25T08:23:08Z</cp:lastPrinted>
  <dcterms:created xsi:type="dcterms:W3CDTF">2019-11-22T08:20:20Z</dcterms:created>
  <dcterms:modified xsi:type="dcterms:W3CDTF">2025-01-04T11:49:20Z</dcterms:modified>
</cp:coreProperties>
</file>